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nkalap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5">
      <text>
        <t xml:space="preserve">12150 Ft röplabda..
	-Péter Dovicsin</t>
      </text>
    </comment>
  </commentList>
</comments>
</file>

<file path=xl/sharedStrings.xml><?xml version="1.0" encoding="utf-8"?>
<sst xmlns="http://schemas.openxmlformats.org/spreadsheetml/2006/main" count="97" uniqueCount="56">
  <si>
    <t>időszak</t>
  </si>
  <si>
    <t>alkalom</t>
  </si>
  <si>
    <t>óra</t>
  </si>
  <si>
    <t>helyszín</t>
  </si>
  <si>
    <t>ár/óra</t>
  </si>
  <si>
    <t>ár</t>
  </si>
  <si>
    <t>Igényelt támogatás</t>
  </si>
  <si>
    <t>létszám</t>
  </si>
  <si>
    <t>Érintett kar</t>
  </si>
  <si>
    <t>Kari Támogatás összege</t>
  </si>
  <si>
    <t>EHK</t>
  </si>
  <si>
    <t>Senior Kosár</t>
  </si>
  <si>
    <t>főidőn kívül</t>
  </si>
  <si>
    <t>KTK</t>
  </si>
  <si>
    <t>GPK</t>
  </si>
  <si>
    <t>BME Kevert</t>
  </si>
  <si>
    <t>BME Sportközpont és Tüskecsarnok B terem</t>
  </si>
  <si>
    <t>Bercsényi Téglafal</t>
  </si>
  <si>
    <t>Bercsényi</t>
  </si>
  <si>
    <t>ÉPK</t>
  </si>
  <si>
    <t>Drunken Masters</t>
  </si>
  <si>
    <t>főidő</t>
  </si>
  <si>
    <t>Műegyetemi Vívókör</t>
  </si>
  <si>
    <t>SK</t>
  </si>
  <si>
    <t>Schönherz kosár</t>
  </si>
  <si>
    <t>BME SK II. tornaterem</t>
  </si>
  <si>
    <t>VIK</t>
  </si>
  <si>
    <t>Energetikai Szakkollégium</t>
  </si>
  <si>
    <t>VBK Slow Whales</t>
  </si>
  <si>
    <t>főidőn kívül(sk), főidőn kívül (30perc belül)</t>
  </si>
  <si>
    <t>hétfő - SK, CSüt. - KTK</t>
  </si>
  <si>
    <t>VBK</t>
  </si>
  <si>
    <t>BME Gépész Szakkoli Bajnokság</t>
  </si>
  <si>
    <t>Hallgatói Sportkör</t>
  </si>
  <si>
    <t>TTK</t>
  </si>
  <si>
    <t>BME Tíztánc</t>
  </si>
  <si>
    <t>főidő (mindkettő)</t>
  </si>
  <si>
    <t>Bercsényi, KTK</t>
  </si>
  <si>
    <t>BME Gépész sport szakosztály</t>
  </si>
  <si>
    <t>Kármán Bajnokság</t>
  </si>
  <si>
    <t>főidőn kívül(30perc belül)</t>
  </si>
  <si>
    <t>Röplabda bajnokság</t>
  </si>
  <si>
    <t>KJK röplabda</t>
  </si>
  <si>
    <t>KJK</t>
  </si>
  <si>
    <t>HAloo</t>
  </si>
  <si>
    <t>BME Big Ballers</t>
  </si>
  <si>
    <t>főidőn kívül (30perc belül)</t>
  </si>
  <si>
    <t>SK I</t>
  </si>
  <si>
    <t>GLSZ</t>
  </si>
  <si>
    <t>főido</t>
  </si>
  <si>
    <t>6:00-8:00, 14:00-22:00</t>
  </si>
  <si>
    <t>H-P</t>
  </si>
  <si>
    <t>Pálya/fő</t>
  </si>
  <si>
    <t>Óradíj</t>
  </si>
  <si>
    <t>diákoknak éjjjel</t>
  </si>
  <si>
    <t>24:00-6:00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</si>
</sst>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[$Ft-40E]"/>
    <numFmt numFmtId="165" formatCode="#,##0&quot;Ft&quot;"/>
  </numFmts>
  <fonts count="7">
    <font>
      <sz val="10.0"/>
      <color rgb="FF000000"/>
      <name val="Arial"/>
    </font>
    <font>
      <sz val="11.0"/>
      <color theme="1"/>
      <name val="Arial"/>
    </font>
    <font>
      <sz val="11.0"/>
      <color rgb="FF000000"/>
      <name val="Arial"/>
    </font>
    <font>
      <b/>
      <sz val="11.0"/>
      <color rgb="FF000000"/>
      <name val="Arial"/>
    </font>
    <font>
      <b/>
      <sz val="11.0"/>
      <color theme="1"/>
      <name val="Arial"/>
    </font>
    <font>
      <sz val="11.0"/>
      <color rgb="FF222222"/>
      <name val="Arial"/>
    </font>
    <font>
      <sz val="11.0"/>
      <color rgb="FFFF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BFBFBF"/>
        <bgColor rgb="FFBFBFB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horizontal="center" vertical="bottom"/>
    </xf>
    <xf borderId="0" fillId="0" fontId="4" numFmtId="164" xfId="0" applyAlignment="1" applyFont="1" applyNumberFormat="1">
      <alignment horizontal="center" vertical="bottom"/>
    </xf>
    <xf borderId="0" fillId="0" fontId="1" numFmtId="0" xfId="0" applyAlignment="1" applyFont="1">
      <alignment horizontal="center" vertical="bottom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4" xfId="0" applyFont="1" applyNumberFormat="1"/>
    <xf borderId="0" fillId="0" fontId="4" numFmtId="164" xfId="0" applyFont="1" applyNumberFormat="1"/>
    <xf borderId="0" fillId="0" fontId="1" numFmtId="0" xfId="0" applyAlignment="1" applyFont="1">
      <alignment horizontal="center" readingOrder="0"/>
    </xf>
    <xf borderId="0" fillId="0" fontId="2" numFmtId="164" xfId="0" applyAlignment="1" applyFont="1" applyNumberFormat="1">
      <alignment readingOrder="0"/>
    </xf>
    <xf borderId="0" fillId="0" fontId="4" numFmtId="164" xfId="0" applyAlignment="1" applyFont="1" applyNumberFormat="1">
      <alignment readingOrder="0"/>
    </xf>
    <xf borderId="0" fillId="0" fontId="1" numFmtId="0" xfId="0" applyAlignment="1" applyFont="1">
      <alignment horizontal="center"/>
    </xf>
    <xf borderId="0" fillId="0" fontId="2" numFmtId="164" xfId="0" applyFont="1" applyNumberFormat="1"/>
    <xf borderId="0" fillId="2" fontId="5" numFmtId="0" xfId="0" applyAlignment="1" applyFont="1">
      <alignment readingOrder="0"/>
    </xf>
    <xf borderId="0" fillId="3" fontId="2" numFmtId="164" xfId="0" applyFill="1" applyFont="1" applyNumberFormat="1"/>
    <xf borderId="0" fillId="3" fontId="6" numFmtId="164" xfId="0" applyFont="1" applyNumberFormat="1"/>
    <xf borderId="1" fillId="4" fontId="2" numFmtId="0" xfId="0" applyAlignment="1" applyBorder="1" applyFill="1" applyFont="1">
      <alignment horizontal="center" readingOrder="0" vertical="top"/>
    </xf>
    <xf borderId="2" fillId="4" fontId="2" numFmtId="0" xfId="0" applyAlignment="1" applyBorder="1" applyFont="1">
      <alignment horizontal="center" readingOrder="0" vertical="top"/>
    </xf>
    <xf borderId="3" fillId="0" fontId="2" numFmtId="0" xfId="0" applyAlignment="1" applyBorder="1" applyFont="1">
      <alignment horizontal="center" readingOrder="0" vertical="top"/>
    </xf>
    <xf borderId="4" fillId="0" fontId="2" numFmtId="165" xfId="0" applyAlignment="1" applyBorder="1" applyFont="1" applyNumberFormat="1">
      <alignment horizontal="center"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0.57"/>
    <col customWidth="1" min="3" max="3" width="13.57"/>
    <col customWidth="1" min="5" max="5" width="28.57"/>
    <col customWidth="1" min="6" max="6" width="43.0"/>
    <col customWidth="1" min="8" max="8" width="14.29"/>
    <col customWidth="1" min="9" max="9" width="20.14"/>
    <col customWidth="1" min="11" max="11" width="11.29"/>
    <col customWidth="1" min="12" max="12" width="25.71"/>
  </cols>
  <sheetData>
    <row r="1">
      <c r="A1" s="1"/>
      <c r="B1" s="2" t="s">
        <v>0</v>
      </c>
      <c r="C1" s="2" t="s">
        <v>1</v>
      </c>
      <c r="D1" s="2" t="s">
        <v>2</v>
      </c>
      <c r="E1" s="3" t="s">
        <v>1</v>
      </c>
      <c r="F1" s="2" t="s">
        <v>3</v>
      </c>
      <c r="G1" s="2" t="s">
        <v>4</v>
      </c>
      <c r="H1" s="2" t="s">
        <v>5</v>
      </c>
      <c r="I1" s="4" t="s">
        <v>6</v>
      </c>
      <c r="J1" s="2" t="s">
        <v>7</v>
      </c>
      <c r="K1" s="2" t="s">
        <v>8</v>
      </c>
      <c r="L1" s="5" t="s">
        <v>9</v>
      </c>
      <c r="M1" s="6" t="s">
        <v>10</v>
      </c>
      <c r="N1" s="7"/>
      <c r="O1" s="7"/>
      <c r="P1" s="7"/>
      <c r="Q1" s="7"/>
      <c r="R1" s="7"/>
      <c r="S1" s="7"/>
      <c r="T1" s="7"/>
      <c r="U1" s="7"/>
      <c r="V1" s="7"/>
      <c r="W1" s="7"/>
    </row>
    <row r="2">
      <c r="A2" s="8" t="s">
        <v>11</v>
      </c>
      <c r="B2" s="8" t="s">
        <v>12</v>
      </c>
      <c r="C2" s="8">
        <v>1.0</v>
      </c>
      <c r="D2" s="8">
        <v>1.5</v>
      </c>
      <c r="E2" s="8">
        <v>19.0</v>
      </c>
      <c r="F2" s="8" t="s">
        <v>13</v>
      </c>
      <c r="G2" s="9">
        <f>D2*F22</f>
        <v>4500</v>
      </c>
      <c r="H2" s="10">
        <f>19*G2</f>
        <v>85500</v>
      </c>
      <c r="I2" s="11">
        <f>H2</f>
        <v>85500</v>
      </c>
      <c r="J2" s="8">
        <v>20.0</v>
      </c>
      <c r="K2" s="12" t="s">
        <v>14</v>
      </c>
      <c r="L2" s="13">
        <v>21375.0</v>
      </c>
      <c r="M2" s="10">
        <f t="shared" ref="M2:M17" si="1">H2-L2</f>
        <v>64125</v>
      </c>
      <c r="N2" s="7"/>
      <c r="O2" s="7"/>
      <c r="P2" s="7"/>
      <c r="Q2" s="7"/>
      <c r="R2" s="7"/>
      <c r="S2" s="7"/>
      <c r="T2" s="7"/>
      <c r="U2" s="7"/>
      <c r="V2" s="7"/>
      <c r="W2" s="7"/>
    </row>
    <row r="3">
      <c r="A3" s="8" t="s">
        <v>15</v>
      </c>
      <c r="B3" s="7"/>
      <c r="C3" s="8">
        <v>2.0</v>
      </c>
      <c r="D3" s="8">
        <v>1.5</v>
      </c>
      <c r="E3" s="8">
        <v>24.0</v>
      </c>
      <c r="F3" s="8" t="s">
        <v>16</v>
      </c>
      <c r="G3" s="10">
        <f>D3*J23</f>
        <v>6750</v>
      </c>
      <c r="H3" s="10">
        <f>G3*28</f>
        <v>189000</v>
      </c>
      <c r="I3" s="14">
        <f>G3*14*2</f>
        <v>189000</v>
      </c>
      <c r="J3" s="8">
        <v>10.0</v>
      </c>
      <c r="K3" s="15"/>
      <c r="L3" s="13">
        <v>0.0</v>
      </c>
      <c r="M3" s="10">
        <f t="shared" si="1"/>
        <v>189000</v>
      </c>
      <c r="N3" s="7"/>
      <c r="O3" s="7"/>
      <c r="P3" s="7"/>
      <c r="Q3" s="7"/>
      <c r="R3" s="7"/>
      <c r="S3" s="7"/>
      <c r="T3" s="7"/>
      <c r="U3" s="7"/>
      <c r="V3" s="7"/>
      <c r="W3" s="7"/>
    </row>
    <row r="4">
      <c r="A4" s="8" t="s">
        <v>17</v>
      </c>
      <c r="B4" s="7"/>
      <c r="C4" s="8">
        <v>1.0</v>
      </c>
      <c r="D4" s="8">
        <v>1.5</v>
      </c>
      <c r="E4" s="8">
        <v>13.0</v>
      </c>
      <c r="F4" s="8" t="s">
        <v>18</v>
      </c>
      <c r="G4" s="10">
        <f>D5*F26</f>
        <v>6000</v>
      </c>
      <c r="H4" s="9">
        <v>78000.0</v>
      </c>
      <c r="I4" s="14">
        <v>78000.0</v>
      </c>
      <c r="J4" s="8">
        <v>15.0</v>
      </c>
      <c r="K4" s="12" t="s">
        <v>19</v>
      </c>
      <c r="L4" s="13">
        <v>0.0</v>
      </c>
      <c r="M4" s="10">
        <f t="shared" si="1"/>
        <v>78000</v>
      </c>
      <c r="N4" s="7"/>
      <c r="O4" s="7"/>
      <c r="P4" s="7"/>
      <c r="Q4" s="7"/>
      <c r="R4" s="7"/>
      <c r="S4" s="7"/>
      <c r="T4" s="7"/>
      <c r="U4" s="7"/>
      <c r="V4" s="7"/>
      <c r="W4" s="7"/>
    </row>
    <row r="5">
      <c r="A5" s="8" t="s">
        <v>20</v>
      </c>
      <c r="B5" s="8" t="s">
        <v>21</v>
      </c>
      <c r="C5" s="8">
        <v>1.0</v>
      </c>
      <c r="D5" s="8">
        <v>1.5</v>
      </c>
      <c r="E5" s="8">
        <v>19.0</v>
      </c>
      <c r="F5" s="8" t="s">
        <v>13</v>
      </c>
      <c r="G5" s="10">
        <f>D5*F22</f>
        <v>4500</v>
      </c>
      <c r="H5" s="10">
        <f>19*G5</f>
        <v>85500</v>
      </c>
      <c r="I5" s="14">
        <v>96650.0</v>
      </c>
      <c r="J5" s="8">
        <v>52.0</v>
      </c>
      <c r="K5" s="12" t="s">
        <v>14</v>
      </c>
      <c r="L5" s="16">
        <v>0.0</v>
      </c>
      <c r="M5" s="10">
        <f t="shared" si="1"/>
        <v>85500</v>
      </c>
      <c r="N5" s="7"/>
      <c r="O5" s="7"/>
      <c r="P5" s="7"/>
      <c r="Q5" s="7"/>
      <c r="R5" s="7"/>
      <c r="S5" s="7"/>
      <c r="T5" s="7"/>
      <c r="U5" s="7"/>
      <c r="V5" s="7"/>
      <c r="W5" s="7"/>
    </row>
    <row r="6">
      <c r="A6" s="17" t="s">
        <v>22</v>
      </c>
      <c r="B6" s="7"/>
      <c r="C6" s="8">
        <v>2.0</v>
      </c>
      <c r="D6" s="8">
        <v>2.0</v>
      </c>
      <c r="E6" s="8">
        <f>19*C6</f>
        <v>38</v>
      </c>
      <c r="F6" s="8" t="s">
        <v>23</v>
      </c>
      <c r="G6" s="10">
        <f>6800*D6</f>
        <v>13600</v>
      </c>
      <c r="H6" s="10">
        <f>G6*E6</f>
        <v>516800</v>
      </c>
      <c r="I6" s="14">
        <v>516800.0</v>
      </c>
      <c r="J6" s="8">
        <v>20.0</v>
      </c>
      <c r="K6" s="12" t="s">
        <v>10</v>
      </c>
      <c r="L6" s="13">
        <v>0.0</v>
      </c>
      <c r="M6" s="10">
        <f t="shared" si="1"/>
        <v>516800</v>
      </c>
      <c r="N6" s="7"/>
      <c r="O6" s="7"/>
      <c r="P6" s="7"/>
      <c r="Q6" s="7"/>
      <c r="R6" s="7"/>
      <c r="S6" s="7"/>
      <c r="T6" s="7"/>
      <c r="U6" s="7"/>
      <c r="V6" s="7"/>
      <c r="W6" s="7"/>
    </row>
    <row r="7" ht="16.5" customHeight="1">
      <c r="A7" s="8" t="s">
        <v>24</v>
      </c>
      <c r="B7" s="8" t="s">
        <v>21</v>
      </c>
      <c r="C7" s="8">
        <v>1.0</v>
      </c>
      <c r="D7" s="8">
        <v>1.5</v>
      </c>
      <c r="E7" s="8">
        <v>20.0</v>
      </c>
      <c r="F7" s="8" t="s">
        <v>25</v>
      </c>
      <c r="G7" s="9">
        <f>5900*D7</f>
        <v>8850</v>
      </c>
      <c r="H7" s="10">
        <f>G7*20</f>
        <v>177000</v>
      </c>
      <c r="I7" s="14">
        <v>177000.0</v>
      </c>
      <c r="J7" s="8">
        <v>16.0</v>
      </c>
      <c r="K7" s="12" t="s">
        <v>26</v>
      </c>
      <c r="L7" s="13">
        <v>177000.0</v>
      </c>
      <c r="M7" s="10">
        <f t="shared" si="1"/>
        <v>0</v>
      </c>
      <c r="N7" s="7"/>
      <c r="O7" s="7"/>
      <c r="P7" s="7"/>
      <c r="Q7" s="7"/>
      <c r="R7" s="7"/>
      <c r="S7" s="7"/>
      <c r="T7" s="7"/>
      <c r="U7" s="7"/>
      <c r="V7" s="7"/>
      <c r="W7" s="7"/>
    </row>
    <row r="8">
      <c r="A8" s="8" t="s">
        <v>27</v>
      </c>
      <c r="B8" s="8" t="s">
        <v>21</v>
      </c>
      <c r="C8" s="8">
        <v>1.0</v>
      </c>
      <c r="D8" s="8">
        <v>1.5</v>
      </c>
      <c r="E8" s="8">
        <v>14.0</v>
      </c>
      <c r="F8" s="8" t="s">
        <v>25</v>
      </c>
      <c r="G8" s="10">
        <f>5000*D8</f>
        <v>7500</v>
      </c>
      <c r="H8" s="10">
        <f>G8*14</f>
        <v>105000</v>
      </c>
      <c r="I8" s="14">
        <v>105000.0</v>
      </c>
      <c r="J8" s="8">
        <v>27.0</v>
      </c>
      <c r="K8" s="12" t="s">
        <v>26</v>
      </c>
      <c r="L8" s="13">
        <v>105000.0</v>
      </c>
      <c r="M8" s="10">
        <f t="shared" si="1"/>
        <v>0</v>
      </c>
      <c r="N8" s="7"/>
      <c r="O8" s="7"/>
      <c r="P8" s="7"/>
      <c r="Q8" s="7"/>
      <c r="R8" s="7"/>
      <c r="S8" s="7"/>
      <c r="T8" s="7"/>
      <c r="U8" s="7"/>
      <c r="V8" s="7"/>
      <c r="W8" s="7"/>
    </row>
    <row r="9">
      <c r="A9" s="8" t="s">
        <v>28</v>
      </c>
      <c r="B9" s="8" t="s">
        <v>29</v>
      </c>
      <c r="C9" s="8">
        <v>2.0</v>
      </c>
      <c r="D9" s="8">
        <v>1.5</v>
      </c>
      <c r="E9" s="8">
        <v>16.0</v>
      </c>
      <c r="F9" s="8" t="s">
        <v>30</v>
      </c>
      <c r="G9" s="10">
        <f>5900*D9+F23*D9</f>
        <v>12600</v>
      </c>
      <c r="H9" s="10">
        <f>G9*16</f>
        <v>201600</v>
      </c>
      <c r="I9" s="14">
        <v>205600.0</v>
      </c>
      <c r="J9" s="8">
        <v>16.0</v>
      </c>
      <c r="K9" s="12" t="s">
        <v>31</v>
      </c>
      <c r="L9" s="16">
        <v>201600.0</v>
      </c>
      <c r="M9" s="10">
        <f t="shared" si="1"/>
        <v>0</v>
      </c>
      <c r="N9" s="7"/>
      <c r="O9" s="7"/>
      <c r="P9" s="7"/>
      <c r="Q9" s="7"/>
      <c r="R9" s="7"/>
      <c r="S9" s="7"/>
      <c r="T9" s="7"/>
      <c r="U9" s="7"/>
      <c r="V9" s="7"/>
      <c r="W9" s="7"/>
    </row>
    <row r="10">
      <c r="A10" s="8" t="s">
        <v>32</v>
      </c>
      <c r="B10" s="8" t="s">
        <v>21</v>
      </c>
      <c r="C10" s="8">
        <v>1.0</v>
      </c>
      <c r="D10" s="8">
        <v>1.5</v>
      </c>
      <c r="E10" s="8">
        <v>14.0</v>
      </c>
      <c r="F10" s="8" t="s">
        <v>13</v>
      </c>
      <c r="G10" s="9">
        <f>F22*D10</f>
        <v>4500</v>
      </c>
      <c r="H10" s="10">
        <f>14*G10</f>
        <v>63000</v>
      </c>
      <c r="I10" s="14">
        <v>63000.0</v>
      </c>
      <c r="J10" s="8">
        <v>44.0</v>
      </c>
      <c r="K10" s="12" t="s">
        <v>14</v>
      </c>
      <c r="L10" s="13">
        <v>31500.0</v>
      </c>
      <c r="M10" s="10">
        <f t="shared" si="1"/>
        <v>31500</v>
      </c>
      <c r="N10" s="7"/>
      <c r="O10" s="7"/>
      <c r="P10" s="7"/>
      <c r="Q10" s="7"/>
      <c r="R10" s="7"/>
      <c r="S10" s="7"/>
      <c r="T10" s="7"/>
      <c r="U10" s="7"/>
      <c r="V10" s="7"/>
      <c r="W10" s="7"/>
    </row>
    <row r="11">
      <c r="A11" s="8" t="s">
        <v>33</v>
      </c>
      <c r="B11" s="8" t="s">
        <v>21</v>
      </c>
      <c r="C11" s="8">
        <v>1.0</v>
      </c>
      <c r="D11" s="8">
        <v>1.5</v>
      </c>
      <c r="E11" s="8">
        <v>20.0</v>
      </c>
      <c r="F11" s="8" t="s">
        <v>13</v>
      </c>
      <c r="G11" s="9">
        <f>D11*F22</f>
        <v>4500</v>
      </c>
      <c r="H11" s="10">
        <f>G11*20</f>
        <v>90000</v>
      </c>
      <c r="I11" s="14">
        <v>90000.0</v>
      </c>
      <c r="J11" s="8">
        <v>26.0</v>
      </c>
      <c r="K11" s="12" t="s">
        <v>34</v>
      </c>
      <c r="L11" s="13">
        <v>90000.0</v>
      </c>
      <c r="M11" s="10">
        <f t="shared" si="1"/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</row>
    <row r="12">
      <c r="A12" s="8" t="s">
        <v>35</v>
      </c>
      <c r="B12" s="8" t="s">
        <v>36</v>
      </c>
      <c r="C12" s="8">
        <v>4.0</v>
      </c>
      <c r="D12" s="8">
        <v>3.0</v>
      </c>
      <c r="E12" s="8">
        <v>30.0</v>
      </c>
      <c r="F12" s="8" t="s">
        <v>37</v>
      </c>
      <c r="G12" s="10">
        <f>(15*F22+15*F26)*D12</f>
        <v>315000</v>
      </c>
      <c r="H12" s="9">
        <v>315000.0</v>
      </c>
      <c r="I12" s="14">
        <v>315000.0</v>
      </c>
      <c r="J12" s="8">
        <v>27.0</v>
      </c>
      <c r="K12" s="12" t="s">
        <v>10</v>
      </c>
      <c r="L12" s="13">
        <v>0.0</v>
      </c>
      <c r="M12" s="10">
        <f t="shared" si="1"/>
        <v>315000</v>
      </c>
      <c r="N12" s="7"/>
      <c r="O12" s="7"/>
      <c r="P12" s="7"/>
      <c r="Q12" s="7"/>
      <c r="R12" s="7"/>
      <c r="S12" s="7"/>
      <c r="T12" s="7"/>
      <c r="U12" s="7"/>
      <c r="V12" s="7"/>
      <c r="W12" s="7"/>
    </row>
    <row r="13">
      <c r="A13" s="8" t="s">
        <v>38</v>
      </c>
      <c r="B13" s="8" t="s">
        <v>21</v>
      </c>
      <c r="C13" s="8">
        <v>1.0</v>
      </c>
      <c r="D13" s="8">
        <v>1.0</v>
      </c>
      <c r="E13" s="8">
        <v>21.0</v>
      </c>
      <c r="F13" s="8" t="s">
        <v>13</v>
      </c>
      <c r="G13" s="9">
        <v>3000.0</v>
      </c>
      <c r="H13" s="10">
        <f t="shared" ref="H13:H14" si="2">G13*21</f>
        <v>63000</v>
      </c>
      <c r="I13" s="14">
        <v>63000.0</v>
      </c>
      <c r="J13" s="8">
        <v>37.0</v>
      </c>
      <c r="K13" s="12" t="s">
        <v>14</v>
      </c>
      <c r="L13" s="13">
        <v>15750.0</v>
      </c>
      <c r="M13" s="10">
        <f t="shared" si="1"/>
        <v>47250</v>
      </c>
      <c r="N13" s="7"/>
      <c r="O13" s="7"/>
      <c r="P13" s="7"/>
      <c r="Q13" s="7"/>
      <c r="R13" s="7"/>
      <c r="S13" s="7"/>
      <c r="T13" s="7"/>
      <c r="U13" s="7"/>
      <c r="V13" s="7"/>
      <c r="W13" s="7"/>
    </row>
    <row r="14">
      <c r="A14" s="8" t="s">
        <v>39</v>
      </c>
      <c r="B14" s="8" t="s">
        <v>40</v>
      </c>
      <c r="C14" s="8">
        <v>1.0</v>
      </c>
      <c r="D14" s="8">
        <v>2.5</v>
      </c>
      <c r="E14" s="8">
        <v>21.0</v>
      </c>
      <c r="F14" s="8" t="s">
        <v>13</v>
      </c>
      <c r="G14" s="9">
        <f>(0.5*3000+2*2500)</f>
        <v>6500</v>
      </c>
      <c r="H14" s="10">
        <f t="shared" si="2"/>
        <v>136500</v>
      </c>
      <c r="I14" s="14">
        <v>136500.0</v>
      </c>
      <c r="J14" s="8">
        <v>58.0</v>
      </c>
      <c r="K14" s="12" t="s">
        <v>14</v>
      </c>
      <c r="L14" s="13">
        <v>136500.0</v>
      </c>
      <c r="M14" s="10">
        <f t="shared" si="1"/>
        <v>0</v>
      </c>
      <c r="N14" s="7"/>
      <c r="O14" s="7"/>
      <c r="P14" s="7"/>
      <c r="Q14" s="7"/>
      <c r="R14" s="7"/>
      <c r="S14" s="7"/>
      <c r="T14" s="7"/>
      <c r="U14" s="7"/>
      <c r="V14" s="7"/>
      <c r="W14" s="7"/>
    </row>
    <row r="15">
      <c r="A15" s="8" t="s">
        <v>41</v>
      </c>
      <c r="B15" s="8" t="s">
        <v>12</v>
      </c>
      <c r="C15" s="8">
        <v>1.0</v>
      </c>
      <c r="D15" s="8">
        <v>1.5</v>
      </c>
      <c r="E15" s="8">
        <v>21.0</v>
      </c>
      <c r="F15" s="8" t="s">
        <v>13</v>
      </c>
      <c r="G15" s="10">
        <f>2500*D15</f>
        <v>3750</v>
      </c>
      <c r="H15" s="10">
        <f>21*G15</f>
        <v>78750</v>
      </c>
      <c r="I15" s="14">
        <v>78750.0</v>
      </c>
      <c r="J15" s="8">
        <v>76.0</v>
      </c>
      <c r="K15" s="12" t="s">
        <v>14</v>
      </c>
      <c r="L15" s="13">
        <v>78750.0</v>
      </c>
      <c r="M15" s="10">
        <f t="shared" si="1"/>
        <v>0</v>
      </c>
      <c r="N15" s="7"/>
      <c r="O15" s="7"/>
      <c r="P15" s="7"/>
      <c r="Q15" s="7"/>
      <c r="R15" s="7"/>
      <c r="S15" s="7"/>
      <c r="T15" s="7"/>
      <c r="U15" s="7"/>
      <c r="V15" s="7"/>
      <c r="W15" s="7"/>
    </row>
    <row r="16">
      <c r="A16" s="8" t="s">
        <v>42</v>
      </c>
      <c r="B16" s="8" t="s">
        <v>21</v>
      </c>
      <c r="C16" s="8">
        <v>1.0</v>
      </c>
      <c r="D16" s="8">
        <v>1.5</v>
      </c>
      <c r="E16" s="8">
        <v>15.0</v>
      </c>
      <c r="F16" s="8" t="s">
        <v>18</v>
      </c>
      <c r="G16" s="10">
        <f>F22*D16</f>
        <v>4500</v>
      </c>
      <c r="H16" s="10">
        <f>15*G16</f>
        <v>67500</v>
      </c>
      <c r="I16" s="14">
        <v>67500.0</v>
      </c>
      <c r="J16" s="8">
        <v>53.0</v>
      </c>
      <c r="K16" s="12" t="s">
        <v>43</v>
      </c>
      <c r="L16" s="16">
        <v>67500.0</v>
      </c>
      <c r="M16" s="10">
        <f t="shared" si="1"/>
        <v>0</v>
      </c>
      <c r="N16" s="7"/>
      <c r="O16" s="7"/>
      <c r="P16" s="7"/>
      <c r="Q16" s="7"/>
      <c r="R16" s="7"/>
      <c r="S16" s="7"/>
      <c r="T16" s="7"/>
      <c r="U16" s="7"/>
      <c r="V16" s="7"/>
      <c r="W16" s="7"/>
    </row>
    <row r="17">
      <c r="A17" s="8" t="s">
        <v>44</v>
      </c>
      <c r="B17" s="8" t="s">
        <v>21</v>
      </c>
      <c r="C17" s="8">
        <v>1.0</v>
      </c>
      <c r="D17" s="8">
        <v>2.0</v>
      </c>
      <c r="E17" s="8">
        <v>14.0</v>
      </c>
      <c r="F17" s="8" t="s">
        <v>13</v>
      </c>
      <c r="G17" s="10">
        <f>F22*D17</f>
        <v>6000</v>
      </c>
      <c r="H17" s="10">
        <f>G17*14</f>
        <v>84000</v>
      </c>
      <c r="I17" s="14">
        <v>84000.0</v>
      </c>
      <c r="J17" s="8">
        <v>18.0</v>
      </c>
      <c r="K17" s="12" t="s">
        <v>26</v>
      </c>
      <c r="L17" s="13">
        <v>84000.0</v>
      </c>
      <c r="M17" s="10">
        <f t="shared" si="1"/>
        <v>0</v>
      </c>
      <c r="N17" s="7"/>
      <c r="O17" s="7"/>
      <c r="P17" s="7"/>
      <c r="Q17" s="7"/>
      <c r="R17" s="7"/>
      <c r="S17" s="7"/>
      <c r="T17" s="7"/>
      <c r="U17" s="7"/>
      <c r="V17" s="7"/>
      <c r="W17" s="7"/>
    </row>
    <row r="18">
      <c r="A18" s="8" t="s">
        <v>45</v>
      </c>
      <c r="B18" s="8" t="s">
        <v>46</v>
      </c>
      <c r="C18" s="8">
        <v>2.0</v>
      </c>
      <c r="D18" s="8">
        <v>1.5</v>
      </c>
      <c r="E18" s="8">
        <v>15.0</v>
      </c>
      <c r="F18" s="8" t="s">
        <v>47</v>
      </c>
      <c r="G18" s="9">
        <f>5400*D18*C18</f>
        <v>16200</v>
      </c>
      <c r="H18" s="10">
        <f>G18*15</f>
        <v>243000</v>
      </c>
      <c r="I18" s="14">
        <v>81000.0</v>
      </c>
      <c r="J18" s="8">
        <v>13.0</v>
      </c>
      <c r="K18" s="12" t="s">
        <v>14</v>
      </c>
      <c r="L18" s="13">
        <v>0.0</v>
      </c>
      <c r="M18" s="9">
        <v>81000.0</v>
      </c>
      <c r="N18" s="7"/>
      <c r="O18" s="7"/>
      <c r="P18" s="7"/>
      <c r="Q18" s="7"/>
      <c r="R18" s="7"/>
      <c r="S18" s="7"/>
      <c r="T18" s="7"/>
      <c r="U18" s="7"/>
      <c r="V18" s="7"/>
      <c r="W18" s="7"/>
    </row>
    <row r="19">
      <c r="A19" s="8" t="s">
        <v>48</v>
      </c>
      <c r="B19" s="8" t="s">
        <v>12</v>
      </c>
      <c r="C19" s="8">
        <v>1.0</v>
      </c>
      <c r="D19" s="8">
        <v>1.5</v>
      </c>
      <c r="E19" s="8">
        <v>19.0</v>
      </c>
      <c r="F19" s="8" t="s">
        <v>13</v>
      </c>
      <c r="G19" s="10">
        <f>D19*F23</f>
        <v>3750</v>
      </c>
      <c r="H19" s="10">
        <f>G19*19</f>
        <v>71250</v>
      </c>
      <c r="I19" s="14">
        <v>71250.0</v>
      </c>
      <c r="J19" s="8">
        <v>22.0</v>
      </c>
      <c r="K19" s="12" t="s">
        <v>14</v>
      </c>
      <c r="L19" s="13">
        <v>35625.0</v>
      </c>
      <c r="M19" s="10">
        <f>H19-L19</f>
        <v>35625</v>
      </c>
      <c r="N19" s="7"/>
      <c r="O19" s="7"/>
      <c r="P19" s="7"/>
      <c r="Q19" s="7"/>
      <c r="R19" s="7"/>
      <c r="S19" s="7"/>
      <c r="T19" s="7"/>
      <c r="U19" s="7"/>
      <c r="V19" s="7"/>
      <c r="W19" s="7"/>
    </row>
    <row r="20">
      <c r="A20" s="7"/>
      <c r="B20" s="7"/>
      <c r="C20" s="7"/>
      <c r="D20" s="7"/>
      <c r="E20" s="7"/>
      <c r="F20" s="7"/>
      <c r="G20" s="10"/>
      <c r="H20" s="10">
        <f t="shared" ref="H20:I20" si="3">SUM(H2:H19)</f>
        <v>2650400</v>
      </c>
      <c r="I20" s="18">
        <f t="shared" si="3"/>
        <v>2503550</v>
      </c>
      <c r="J20" s="7"/>
      <c r="K20" s="15"/>
      <c r="L20" s="19">
        <f t="shared" ref="L20:M20" si="4">SUM(L2:L19)</f>
        <v>1044600</v>
      </c>
      <c r="M20" s="19">
        <f t="shared" si="4"/>
        <v>1443800</v>
      </c>
      <c r="N20" s="7"/>
      <c r="O20" s="7"/>
      <c r="P20" s="7"/>
      <c r="Q20" s="7"/>
      <c r="R20" s="7"/>
      <c r="S20" s="7"/>
      <c r="T20" s="7"/>
      <c r="U20" s="7"/>
      <c r="V20" s="7"/>
      <c r="W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1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>
      <c r="A22" s="8" t="s">
        <v>13</v>
      </c>
      <c r="B22" s="8" t="s">
        <v>49</v>
      </c>
      <c r="C22" s="8" t="s">
        <v>50</v>
      </c>
      <c r="D22" s="8" t="s">
        <v>51</v>
      </c>
      <c r="E22" s="8"/>
      <c r="F22" s="8">
        <v>3000.0</v>
      </c>
      <c r="G22" s="7"/>
      <c r="H22" s="8" t="s">
        <v>23</v>
      </c>
      <c r="I22" s="20" t="s">
        <v>52</v>
      </c>
      <c r="J22" s="21" t="s">
        <v>53</v>
      </c>
      <c r="K22" s="1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>
      <c r="A23" s="7"/>
      <c r="B23" s="8" t="s">
        <v>12</v>
      </c>
      <c r="C23" s="7"/>
      <c r="D23" s="7"/>
      <c r="E23" s="8"/>
      <c r="F23" s="8">
        <v>2500.0</v>
      </c>
      <c r="G23" s="7"/>
      <c r="H23" s="7"/>
      <c r="I23" s="22">
        <v>10.0</v>
      </c>
      <c r="J23" s="23">
        <v>4500.0</v>
      </c>
      <c r="K23" s="15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>
      <c r="A24" s="7"/>
      <c r="B24" s="8" t="s">
        <v>54</v>
      </c>
      <c r="C24" s="8" t="s">
        <v>55</v>
      </c>
      <c r="D24" s="7"/>
      <c r="E24" s="8"/>
      <c r="F24" s="8">
        <v>0.0</v>
      </c>
      <c r="G24" s="7"/>
      <c r="H24" s="7"/>
      <c r="I24" s="22">
        <v>12.0</v>
      </c>
      <c r="J24" s="23">
        <v>5000.0</v>
      </c>
      <c r="K24" s="15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>
      <c r="A25" s="7"/>
      <c r="B25" s="8"/>
      <c r="C25" s="8"/>
      <c r="D25" s="7"/>
      <c r="E25" s="8"/>
      <c r="F25" s="8"/>
      <c r="G25" s="7"/>
      <c r="H25" s="7"/>
      <c r="I25" s="22">
        <v>14.0</v>
      </c>
      <c r="J25" s="23">
        <v>5400.0</v>
      </c>
      <c r="K25" s="15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>
      <c r="A26" s="8" t="s">
        <v>18</v>
      </c>
      <c r="B26" s="8" t="s">
        <v>49</v>
      </c>
      <c r="C26" s="8" t="s">
        <v>50</v>
      </c>
      <c r="D26" s="8" t="s">
        <v>51</v>
      </c>
      <c r="E26" s="8"/>
      <c r="F26" s="8">
        <v>4000.0</v>
      </c>
      <c r="G26" s="7"/>
      <c r="H26" s="7"/>
      <c r="I26" s="22">
        <v>16.0</v>
      </c>
      <c r="J26" s="23">
        <v>5900.0</v>
      </c>
      <c r="K26" s="15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>
      <c r="A27" s="7"/>
      <c r="B27" s="8" t="s">
        <v>12</v>
      </c>
      <c r="C27" s="7"/>
      <c r="D27" s="7"/>
      <c r="E27" s="8"/>
      <c r="F27" s="8">
        <v>3500.0</v>
      </c>
      <c r="G27" s="7"/>
      <c r="H27" s="7"/>
      <c r="I27" s="22">
        <v>18.0</v>
      </c>
      <c r="J27" s="23">
        <v>6300.0</v>
      </c>
      <c r="K27" s="15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>
      <c r="A28" s="7"/>
      <c r="B28" s="8" t="s">
        <v>54</v>
      </c>
      <c r="C28" s="8" t="s">
        <v>55</v>
      </c>
      <c r="D28" s="7"/>
      <c r="E28" s="8"/>
      <c r="F28" s="8">
        <v>0.0</v>
      </c>
      <c r="G28" s="7"/>
      <c r="H28" s="7"/>
      <c r="I28" s="22">
        <v>20.0</v>
      </c>
      <c r="J28" s="23">
        <v>6800.0</v>
      </c>
      <c r="K28" s="15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15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15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15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15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15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15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1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15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15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15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15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15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15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15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15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15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15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15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15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15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15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15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15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15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15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15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15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15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15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15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15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15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15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15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15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15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15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15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15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15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15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15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15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15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15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15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15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15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15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15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15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15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15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15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15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15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15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15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15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15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15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15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15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15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15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1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15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15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15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15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15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15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15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15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15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15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15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15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15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15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15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15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15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15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15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15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15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15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15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15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15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15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15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15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15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15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15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15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15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15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15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15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15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15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15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15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15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15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15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15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15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15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15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15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15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15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15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15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15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15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15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15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15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15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15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15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15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15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15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15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15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15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15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15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15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15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15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15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15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15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15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15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15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15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15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15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15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15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15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15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15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15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15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15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15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15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15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15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15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15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15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15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15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15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15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15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15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15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15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15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15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15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15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15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15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15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15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15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15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15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15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15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15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15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15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15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15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15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15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15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15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15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15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15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15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15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15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15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15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15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15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15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15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15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15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15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15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15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15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15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15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15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15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15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15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15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15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15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15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15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15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15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15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15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15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15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15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15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15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15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15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15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15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15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15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15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15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15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15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15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15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15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15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15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15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15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15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15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15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15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15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15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15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15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15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15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15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15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15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15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15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15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15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15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15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15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15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15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15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15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15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15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15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15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15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15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15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15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15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15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15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15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15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15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15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15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15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15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15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15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15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15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15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15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15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15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15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15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15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15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15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15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15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15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15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15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15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15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15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15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15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15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15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15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15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15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15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15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15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15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15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15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15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15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15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15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15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15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15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15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15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15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15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15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15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15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15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15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15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15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15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15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15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15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15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15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15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15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15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15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15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15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15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15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15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15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15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15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15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15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15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15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15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15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15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15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15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15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15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15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15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15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15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15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15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15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15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15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15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15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15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15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15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15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15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15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15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15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15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15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15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15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15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15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15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15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15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15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15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15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15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15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15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15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15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15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15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15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15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15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15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15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15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15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15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15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15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15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15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15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15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15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15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15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15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15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15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15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15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15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15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15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15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15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15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15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15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15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15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15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15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15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15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15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15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15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15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15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15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15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15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15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15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15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15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15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15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15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15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15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15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15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15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15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15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15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15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15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15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15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15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15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15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15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15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15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15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15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15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15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15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15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15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15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15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15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15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15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15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15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15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15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15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15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15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15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15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15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15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15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15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15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15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15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15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15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15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15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15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15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15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15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15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15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15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15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15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15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15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15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15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15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15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15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15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15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15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15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15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15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15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15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15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15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15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15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15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15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15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15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15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15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15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15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15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15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15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15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15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15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15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15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15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15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15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15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15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15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15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15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15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15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15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15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15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15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15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15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15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15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15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15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15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15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15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15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15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15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15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15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15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15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15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15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15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15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15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15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15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15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15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15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15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15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15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15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15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15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15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15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15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15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15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15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15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15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15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15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15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15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15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15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15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15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15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15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15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15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15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15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15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15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15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15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15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15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15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15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15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15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15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15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15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15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15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15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15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15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15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15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15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15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15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15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15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15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15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15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15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15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15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15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15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15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15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15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15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15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15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15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15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15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15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15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15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15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15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15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15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15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15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15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15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15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15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15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15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15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15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15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15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15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15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15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15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15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15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15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15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15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15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15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15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15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15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15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15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15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15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15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15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15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15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15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15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15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15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15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15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15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15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15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15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15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15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15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15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15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15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15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15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15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15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15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15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15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15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15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15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15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15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15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15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15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15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15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15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15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15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15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15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15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15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15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15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15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15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15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15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15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15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15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15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15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15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15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15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15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15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15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15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15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15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15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15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15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15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15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15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15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15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15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15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15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15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15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15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15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15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15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15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15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15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15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15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15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15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15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15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15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15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15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15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15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15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15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15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15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15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15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15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15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15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15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15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15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15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15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15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15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15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15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15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15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15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15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15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15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15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15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15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15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15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15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15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15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15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15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15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15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15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15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15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15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15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15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15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15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15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15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15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15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15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15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15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15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15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15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15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15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15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15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15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15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15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15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15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15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15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15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15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15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15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15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15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15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15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15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15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15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15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15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15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15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15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15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15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15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15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15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15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15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15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15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15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15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15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15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15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15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15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15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15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15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15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15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15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15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15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15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15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15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15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15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15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15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15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15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15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15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15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15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15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15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15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15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15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15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15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15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15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15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15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15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15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15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15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15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15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15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15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15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15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15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15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15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15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15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15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15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15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15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15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15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15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15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15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15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15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15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15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15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15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15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15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15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15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15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15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15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15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15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15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15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15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15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15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15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15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15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15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15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</row>
    <row r="100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15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</row>
  </sheetData>
  <drawing r:id="rId2"/>
  <legacyDrawing r:id="rId3"/>
</worksheet>
</file>